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320" windowHeight="12528" activeTab="0"/>
  </bookViews>
  <sheets>
    <sheet name="Ideal gas law" sheetId="1" r:id="rId1"/>
    <sheet name="Air" sheetId="2" r:id="rId2"/>
    <sheet name="Nitrogen" sheetId="3" r:id="rId3"/>
    <sheet name="MM" sheetId="4" r:id="rId4"/>
    <sheet name="Ref" sheetId="5" r:id="rId5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<sst xmlns="http://schemas.openxmlformats.org/spreadsheetml/2006/main" count="246" uniqueCount="145">
  <si>
    <t>[ J / (kmol*K)]</t>
  </si>
  <si>
    <t xml:space="preserve"> [kg/kmol]</t>
  </si>
  <si>
    <t xml:space="preserve"> [Pa]</t>
  </si>
  <si>
    <t xml:space="preserve"> [m³/kg]</t>
  </si>
  <si>
    <t>[J / (kg*K)]</t>
  </si>
  <si>
    <t xml:space="preserve"> [K]</t>
  </si>
  <si>
    <t>[m³]</t>
  </si>
  <si>
    <t>[kg]</t>
  </si>
  <si>
    <t>Script MT bold</t>
  </si>
  <si>
    <t>R =</t>
  </si>
  <si>
    <t>MM =</t>
  </si>
  <si>
    <t>kg/kmol</t>
  </si>
  <si>
    <t>Rg / MM</t>
  </si>
  <si>
    <t>Rg =</t>
  </si>
  <si>
    <t>[J/(kg*kmol)</t>
  </si>
  <si>
    <r>
      <rPr>
        <sz val="10"/>
        <color indexed="8"/>
        <rFont val="Symbol"/>
        <family val="1"/>
      </rPr>
      <t xml:space="preserve">r </t>
    </r>
    <r>
      <rPr>
        <sz val="10"/>
        <color indexed="8"/>
        <rFont val="Arial"/>
        <family val="2"/>
      </rPr>
      <t>=</t>
    </r>
  </si>
  <si>
    <t>P / (R*T)</t>
  </si>
  <si>
    <t>P =</t>
  </si>
  <si>
    <t>Pa</t>
  </si>
  <si>
    <t>T =</t>
  </si>
  <si>
    <t>K</t>
  </si>
  <si>
    <t>kg/m³</t>
  </si>
  <si>
    <t>Air constant</t>
  </si>
  <si>
    <t>J/(kg*K)</t>
  </si>
  <si>
    <t>Air</t>
  </si>
  <si>
    <t>Air molecular mass</t>
  </si>
  <si>
    <t>Air density in normal state</t>
  </si>
  <si>
    <t>Air density</t>
  </si>
  <si>
    <r>
      <t>P</t>
    </r>
    <r>
      <rPr>
        <vertAlign val="subscript"/>
        <sz val="10"/>
        <color indexed="8"/>
        <rFont val="Arial"/>
        <family val="2"/>
      </rPr>
      <t>gauge</t>
    </r>
    <r>
      <rPr>
        <sz val="10"/>
        <color indexed="8"/>
        <rFont val="Arial"/>
        <family val="2"/>
      </rPr>
      <t xml:space="preserve"> =</t>
    </r>
  </si>
  <si>
    <t>bar</t>
  </si>
  <si>
    <t>Gauge pressure</t>
  </si>
  <si>
    <t>Height above sea level</t>
  </si>
  <si>
    <t>H =</t>
  </si>
  <si>
    <t>m.a.s.l.</t>
  </si>
  <si>
    <t>101,325* (1 -2,25577E-5 * H)^5,25588</t>
  </si>
  <si>
    <t>kPa</t>
  </si>
  <si>
    <t>[1]</t>
  </si>
  <si>
    <t>The Engineering Toolbox</t>
  </si>
  <si>
    <t>http://www.engineeringtoolbox.com/air-altitude-pressure-d_462.html</t>
  </si>
  <si>
    <t>also</t>
  </si>
  <si>
    <t>www.piping-tools.net</t>
  </si>
  <si>
    <t>Ambient temperature</t>
  </si>
  <si>
    <t>t =</t>
  </si>
  <si>
    <t>°C</t>
  </si>
  <si>
    <r>
      <t>P</t>
    </r>
    <r>
      <rPr>
        <vertAlign val="subscript"/>
        <sz val="10"/>
        <rFont val="Arial"/>
        <family val="2"/>
      </rPr>
      <t>loc_amb</t>
    </r>
    <r>
      <rPr>
        <sz val="10"/>
        <rFont val="Arial"/>
        <family val="2"/>
      </rPr>
      <t xml:space="preserve"> = </t>
    </r>
  </si>
  <si>
    <t>Absolute air pressure</t>
  </si>
  <si>
    <r>
      <t>P</t>
    </r>
    <r>
      <rPr>
        <vertAlign val="subscript"/>
        <sz val="10"/>
        <color indexed="8"/>
        <rFont val="Arial"/>
        <family val="2"/>
      </rPr>
      <t>gauge</t>
    </r>
    <r>
      <rPr>
        <sz val="10"/>
        <color indexed="8"/>
        <rFont val="Arial"/>
        <family val="2"/>
      </rPr>
      <t xml:space="preserve"> + P</t>
    </r>
    <r>
      <rPr>
        <vertAlign val="subscript"/>
        <sz val="10"/>
        <color indexed="8"/>
        <rFont val="Arial"/>
        <family val="2"/>
      </rPr>
      <t>loc_atm</t>
    </r>
  </si>
  <si>
    <r>
      <t>P</t>
    </r>
    <r>
      <rPr>
        <vertAlign val="subscript"/>
        <sz val="10"/>
        <rFont val="Arial"/>
        <family val="2"/>
      </rPr>
      <t>loc_atm</t>
    </r>
    <r>
      <rPr>
        <sz val="10"/>
        <rFont val="Arial"/>
        <family val="2"/>
      </rPr>
      <t xml:space="preserve"> = </t>
    </r>
  </si>
  <si>
    <t>Local atmospheric pressure  [1]</t>
  </si>
  <si>
    <t>Absolute ambient temperature</t>
  </si>
  <si>
    <t>t + 273.15</t>
  </si>
  <si>
    <t>Nitrogen molecular mass</t>
  </si>
  <si>
    <t>Nitrogen density in normal state</t>
  </si>
  <si>
    <t>Nitrogen density</t>
  </si>
  <si>
    <t>Absolute pressure of nitrogen</t>
  </si>
  <si>
    <t>Nitrogen  density</t>
  </si>
  <si>
    <t>Nitrogen constant</t>
  </si>
  <si>
    <t>Application to nitrogen</t>
  </si>
  <si>
    <t>Application to air</t>
  </si>
  <si>
    <t>Molecular Weight - Gases and Vapors</t>
  </si>
  <si>
    <t>Molecular mass of common gases and vapors</t>
  </si>
  <si>
    <t>Gas or Vapor</t>
  </si>
  <si>
    <t>Molecular Weight</t>
  </si>
  <si>
    <r>
      <t>Acetylene, C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2</t>
    </r>
  </si>
  <si>
    <t>Ammonia (R-717)</t>
  </si>
  <si>
    <t>Argon, Ar</t>
  </si>
  <si>
    <t>Benzene</t>
  </si>
  <si>
    <r>
      <t>N-Butane, C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10</t>
    </r>
  </si>
  <si>
    <t>Iso-Butane (2-Metyl propane)</t>
  </si>
  <si>
    <t>Butadiene</t>
  </si>
  <si>
    <t>1-Butene</t>
  </si>
  <si>
    <t>cis -2-Butene</t>
  </si>
  <si>
    <t>trans-2-Butene</t>
  </si>
  <si>
    <t>Isobutene</t>
  </si>
  <si>
    <r>
      <t>Carbon Dioxide, CO</t>
    </r>
    <r>
      <rPr>
        <vertAlign val="subscript"/>
        <sz val="11"/>
        <color indexed="8"/>
        <rFont val="Calibri"/>
        <family val="2"/>
      </rPr>
      <t>2</t>
    </r>
  </si>
  <si>
    <t>Carbon Disulphide</t>
  </si>
  <si>
    <t>Carbon Monoxide, CO</t>
  </si>
  <si>
    <t>Chlorine</t>
  </si>
  <si>
    <t>Cyclohexane</t>
  </si>
  <si>
    <t>Deuterium</t>
  </si>
  <si>
    <r>
      <t>Ethane, C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6</t>
    </r>
  </si>
  <si>
    <t>Ethyl Alcohol</t>
  </si>
  <si>
    <t>Ethyl Chloride</t>
  </si>
  <si>
    <r>
      <t>Ethylene, C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4</t>
    </r>
  </si>
  <si>
    <t>Fluorine</t>
  </si>
  <si>
    <t>Helium, He</t>
  </si>
  <si>
    <t>N-Heptane</t>
  </si>
  <si>
    <t>Hexane</t>
  </si>
  <si>
    <t>Hydrochloric Acid</t>
  </si>
  <si>
    <r>
      <t>Hydrogen, H</t>
    </r>
    <r>
      <rPr>
        <vertAlign val="subscript"/>
        <sz val="11"/>
        <color indexed="8"/>
        <rFont val="Calibri"/>
        <family val="2"/>
      </rPr>
      <t>2</t>
    </r>
  </si>
  <si>
    <t>Hydrogen Chloride</t>
  </si>
  <si>
    <t>Hydrogen Sulfide</t>
  </si>
  <si>
    <t>Hydroxyl, OH</t>
  </si>
  <si>
    <t>Krypton</t>
  </si>
  <si>
    <r>
      <t>Methane, CH</t>
    </r>
    <r>
      <rPr>
        <vertAlign val="subscript"/>
        <sz val="11"/>
        <color indexed="8"/>
        <rFont val="Calibri"/>
        <family val="2"/>
      </rPr>
      <t>4</t>
    </r>
  </si>
  <si>
    <t>Methyl Alcohol</t>
  </si>
  <si>
    <t>Methyl Butane</t>
  </si>
  <si>
    <t>Methyl Chloride</t>
  </si>
  <si>
    <t>Natural Gas</t>
  </si>
  <si>
    <t>Neon, Ne</t>
  </si>
  <si>
    <r>
      <t>Nitric Oxide, NO</t>
    </r>
    <r>
      <rPr>
        <vertAlign val="subscript"/>
        <sz val="11"/>
        <color indexed="8"/>
        <rFont val="Calibri"/>
        <family val="2"/>
      </rPr>
      <t>2</t>
    </r>
  </si>
  <si>
    <r>
      <t>Nitrogen, N</t>
    </r>
    <r>
      <rPr>
        <vertAlign val="subscript"/>
        <sz val="11"/>
        <color indexed="8"/>
        <rFont val="Calibri"/>
        <family val="2"/>
      </rPr>
      <t>2</t>
    </r>
  </si>
  <si>
    <t>Nitrous Oxide</t>
  </si>
  <si>
    <t>N-Octane</t>
  </si>
  <si>
    <r>
      <t>Oxygen, O</t>
    </r>
    <r>
      <rPr>
        <vertAlign val="subscript"/>
        <sz val="11"/>
        <color indexed="8"/>
        <rFont val="Calibri"/>
        <family val="2"/>
      </rPr>
      <t>2</t>
    </r>
  </si>
  <si>
    <t>Ozone</t>
  </si>
  <si>
    <t>N-Pentane</t>
  </si>
  <si>
    <t>Iso-Pentane</t>
  </si>
  <si>
    <r>
      <t>Propane, C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8</t>
    </r>
  </si>
  <si>
    <t>Propylene</t>
  </si>
  <si>
    <t>R-11</t>
  </si>
  <si>
    <t>R-12</t>
  </si>
  <si>
    <t>R-22</t>
  </si>
  <si>
    <t>R-114</t>
  </si>
  <si>
    <t>R-123</t>
  </si>
  <si>
    <t>R-134a</t>
  </si>
  <si>
    <t>R-611</t>
  </si>
  <si>
    <t>Sulfur</t>
  </si>
  <si>
    <t>Sulfuric Oxide</t>
  </si>
  <si>
    <t>Toluene</t>
  </si>
  <si>
    <t>Xenon</t>
  </si>
  <si>
    <r>
      <t>Water Vapor - Steam,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</si>
  <si>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 xml:space="preserve">The molecular weight of a substance, also called molecular mass, is the </t>
  </si>
  <si>
    <t xml:space="preserve">mass of one molecule of that substance, relative to the unified atomic </t>
  </si>
  <si>
    <t>mass unit u equal to 1/12 the mass of one atom of carbon-12.</t>
  </si>
  <si>
    <t>Sulfur Dioxide</t>
  </si>
  <si>
    <t>(Sheet MM)</t>
  </si>
  <si>
    <t>http://www.engineeringtoolbox.com/molecular-weight-gas-vapor-d_1156.html</t>
  </si>
  <si>
    <t xml:space="preserve">  </t>
  </si>
  <si>
    <t xml:space="preserve"> </t>
  </si>
  <si>
    <t>Ideral gas law</t>
  </si>
  <si>
    <t>p: pressure</t>
  </si>
  <si>
    <t>v: specific volume</t>
  </si>
  <si>
    <t>R: gas constant</t>
  </si>
  <si>
    <t>T: temperature</t>
  </si>
  <si>
    <t>Gas constant</t>
  </si>
  <si>
    <r>
      <t>R</t>
    </r>
    <r>
      <rPr>
        <vertAlign val="subscript"/>
        <sz val="11"/>
        <color indexed="8"/>
        <rFont val="Arial"/>
        <family val="2"/>
      </rPr>
      <t>g</t>
    </r>
    <r>
      <rPr>
        <sz val="11"/>
        <color indexed="8"/>
        <rFont val="Arial"/>
        <family val="2"/>
      </rPr>
      <t>: general gas constant</t>
    </r>
  </si>
  <si>
    <r>
      <t>R</t>
    </r>
    <r>
      <rPr>
        <vertAlign val="subscript"/>
        <sz val="11"/>
        <color indexed="8"/>
        <rFont val="Arial"/>
        <family val="2"/>
      </rPr>
      <t>g</t>
    </r>
    <r>
      <rPr>
        <sz val="11"/>
        <color indexed="8"/>
        <rFont val="Arial"/>
        <family val="2"/>
      </rPr>
      <t xml:space="preserve"> =</t>
    </r>
  </si>
  <si>
    <t>M: molecular mass</t>
  </si>
  <si>
    <t>Gas volume</t>
  </si>
  <si>
    <t>V: Volume</t>
  </si>
  <si>
    <t>v = specific volume</t>
  </si>
  <si>
    <t>m: mass</t>
  </si>
  <si>
    <t>Atmospheric temperature, pressure and density as function of the height above sea level.xlsm</t>
  </si>
  <si>
    <t>Rev. cjc. 04.08.2016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</si>
</sst>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Symbol"/>
      <family val="1"/>
    </font>
    <font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bscript"/>
      <sz val="10"/>
      <name val="Arial"/>
      <family val="2"/>
    </font>
    <font>
      <vertAlign val="sub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40"/>
      <name val="Calibri"/>
      <family val="2"/>
    </font>
    <font>
      <vertAlign val="subscript"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/>
      <top/>
      <bottom/>
    </border>
    <border>
      <left style="thick">
        <color rgb="FF0070C0"/>
      </left>
      <right style="thin"/>
      <top style="thin"/>
      <bottom style="thin"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ck">
        <color rgb="FF0070C0"/>
      </top>
      <bottom style="thin"/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thick">
        <color rgb="FF0070C0"/>
      </left>
      <right style="thin"/>
      <top style="thin"/>
      <bottom/>
    </border>
    <border>
      <left style="thin"/>
      <right style="thick">
        <color rgb="FF0070C0"/>
      </right>
      <top style="thin"/>
      <bottom/>
    </border>
    <border>
      <left style="thin"/>
      <right style="thick">
        <color rgb="FF0070C0"/>
      </right>
      <top style="thin"/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41" fillId="0" borderId="0" xfId="52" applyAlignment="1">
      <alignment/>
    </xf>
    <xf numFmtId="0" fontId="50" fillId="0" borderId="10" xfId="0" applyFont="1" applyBorder="1" applyAlignment="1">
      <alignment/>
    </xf>
    <xf numFmtId="0" fontId="49" fillId="18" borderId="0" xfId="0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41" fillId="0" borderId="0" xfId="52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16" borderId="11" xfId="0" applyFill="1" applyBorder="1" applyAlignment="1">
      <alignment vertical="center" wrapText="1"/>
    </xf>
    <xf numFmtId="3" fontId="0" fillId="8" borderId="19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4" fontId="0" fillId="8" borderId="19" xfId="0" applyNumberFormat="1" applyFill="1" applyBorder="1" applyAlignment="1">
      <alignment horizontal="center"/>
    </xf>
    <xf numFmtId="0" fontId="0" fillId="10" borderId="18" xfId="0" applyFill="1" applyBorder="1" applyAlignment="1">
      <alignment horizontal="center" vertical="center" wrapText="1"/>
    </xf>
    <xf numFmtId="0" fontId="49" fillId="0" borderId="20" xfId="0" applyFont="1" applyBorder="1" applyAlignment="1">
      <alignment/>
    </xf>
    <xf numFmtId="0" fontId="0" fillId="0" borderId="20" xfId="0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0" fillId="0" borderId="22" xfId="0" applyBorder="1" applyAlignment="1">
      <alignment/>
    </xf>
    <xf numFmtId="0" fontId="5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9" fillId="0" borderId="24" xfId="0" applyFont="1" applyBorder="1" applyAlignment="1">
      <alignment/>
    </xf>
    <xf numFmtId="0" fontId="5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 horizontal="center"/>
    </xf>
    <xf numFmtId="164" fontId="50" fillId="33" borderId="32" xfId="0" applyNumberFormat="1" applyFont="1" applyFill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0" fillId="0" borderId="30" xfId="0" applyBorder="1" applyAlignment="1">
      <alignment/>
    </xf>
    <xf numFmtId="0" fontId="50" fillId="18" borderId="3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50" fillId="0" borderId="29" xfId="0" applyFont="1" applyBorder="1" applyAlignment="1">
      <alignment horizontal="left"/>
    </xf>
    <xf numFmtId="2" fontId="50" fillId="33" borderId="36" xfId="0" applyNumberFormat="1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28" xfId="0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0" fillId="0" borderId="28" xfId="0" applyFont="1" applyBorder="1" applyAlignment="1">
      <alignment/>
    </xf>
    <xf numFmtId="0" fontId="50" fillId="0" borderId="28" xfId="0" applyFont="1" applyFill="1" applyBorder="1" applyAlignment="1">
      <alignment horizontal="left"/>
    </xf>
    <xf numFmtId="0" fontId="5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2" fontId="50" fillId="33" borderId="0" xfId="0" applyNumberFormat="1" applyFont="1" applyFill="1" applyBorder="1" applyAlignment="1">
      <alignment horizontal="center"/>
    </xf>
    <xf numFmtId="0" fontId="49" fillId="0" borderId="28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49" fillId="0" borderId="29" xfId="0" applyFont="1" applyFill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53" fillId="0" borderId="29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0" fillId="34" borderId="37" xfId="0" applyFill="1" applyBorder="1" applyAlignment="1">
      <alignment horizontal="center"/>
    </xf>
    <xf numFmtId="0" fontId="50" fillId="0" borderId="32" xfId="0" applyFont="1" applyBorder="1" applyAlignment="1">
      <alignment/>
    </xf>
    <xf numFmtId="3" fontId="0" fillId="12" borderId="0" xfId="0" applyNumberFormat="1" applyFill="1" applyBorder="1" applyAlignment="1">
      <alignment horizontal="center"/>
    </xf>
    <xf numFmtId="4" fontId="0" fillId="12" borderId="0" xfId="0" applyNumberFormat="1" applyFill="1" applyBorder="1" applyAlignment="1">
      <alignment horizontal="center"/>
    </xf>
    <xf numFmtId="2" fontId="50" fillId="33" borderId="32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3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molecular-weight-gas-vapor-d_115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3.7109375" style="0" customWidth="1"/>
    <col min="3" max="4" width="11.57421875" style="0" customWidth="1"/>
    <col min="5" max="5" width="8.7109375" style="0" customWidth="1"/>
    <col min="6" max="6" width="4.7109375" style="0" customWidth="1"/>
    <col min="7" max="9" width="11.28125" style="0" customWidth="1"/>
    <col min="10" max="10" width="11.57421875" style="0" customWidth="1"/>
    <col min="11" max="11" width="12.00390625" style="0" customWidth="1"/>
    <col min="12" max="12" width="6.140625" style="0" customWidth="1"/>
    <col min="13" max="13" width="5.28125" style="0" customWidth="1"/>
    <col min="14" max="14" width="8.7109375" style="0" customWidth="1"/>
    <col min="15" max="18" width="11.57421875" style="0" customWidth="1"/>
    <col min="19" max="19" width="4.421875" style="0" customWidth="1"/>
    <col min="20" max="20" width="6.8515625" style="0" customWidth="1"/>
    <col min="21" max="16384" width="11.57421875" style="0" customWidth="1"/>
  </cols>
  <sheetData>
    <row r="1" spans="2:20" ht="15" thickBot="1"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5"/>
      <c r="T1" s="21" t="s">
        <v>144</v>
      </c>
    </row>
    <row r="2" spans="2:20" ht="15" thickTop="1">
      <c r="B2" s="45"/>
      <c r="C2" s="46"/>
      <c r="D2" s="46"/>
      <c r="E2" s="46"/>
      <c r="F2" s="46"/>
      <c r="G2" s="46"/>
      <c r="H2" s="47"/>
      <c r="I2" s="47"/>
      <c r="J2" s="47"/>
      <c r="K2" s="47"/>
      <c r="L2" s="47"/>
      <c r="M2" s="46"/>
      <c r="N2" s="46"/>
      <c r="O2" s="46"/>
      <c r="P2" s="48"/>
      <c r="Q2" s="48"/>
      <c r="R2" s="48"/>
      <c r="S2" s="47"/>
      <c r="T2" s="53"/>
    </row>
    <row r="3" spans="2:20" ht="15">
      <c r="B3" s="43"/>
      <c r="C3" s="101" t="s">
        <v>130</v>
      </c>
      <c r="D3" s="98"/>
      <c r="E3" s="98"/>
      <c r="F3" s="10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4"/>
    </row>
    <row r="4" spans="2:20" ht="15">
      <c r="B4" s="43"/>
      <c r="C4" s="95"/>
      <c r="D4" s="2"/>
      <c r="E4" s="2"/>
      <c r="F4" s="103"/>
      <c r="H4" s="2"/>
      <c r="I4" s="3"/>
      <c r="J4" s="3"/>
      <c r="K4" s="104"/>
      <c r="M4" s="3"/>
      <c r="O4" s="3"/>
      <c r="P4" s="3"/>
      <c r="Q4" s="3"/>
      <c r="R4" s="3"/>
      <c r="S4" s="3"/>
      <c r="T4" s="54"/>
    </row>
    <row r="5" spans="2:20" ht="15">
      <c r="B5" s="43"/>
      <c r="C5" s="76"/>
      <c r="D5" s="3"/>
      <c r="E5" s="2"/>
      <c r="F5" s="69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54"/>
    </row>
    <row r="6" spans="2:20" ht="15">
      <c r="B6" s="43"/>
      <c r="C6" s="95"/>
      <c r="D6" s="2"/>
      <c r="E6" s="2"/>
      <c r="F6" s="69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54"/>
    </row>
    <row r="7" spans="2:20" ht="15">
      <c r="B7" s="43"/>
      <c r="C7" s="95" t="s">
        <v>131</v>
      </c>
      <c r="D7" s="3"/>
      <c r="E7" s="2" t="s">
        <v>2</v>
      </c>
      <c r="F7" s="69"/>
      <c r="H7" s="2"/>
      <c r="I7" s="2"/>
      <c r="J7" s="2"/>
      <c r="K7" s="2"/>
      <c r="L7" s="2"/>
      <c r="M7" s="3"/>
      <c r="N7" s="3"/>
      <c r="O7" s="3"/>
      <c r="P7" s="3"/>
      <c r="Q7" s="90"/>
      <c r="R7" s="90"/>
      <c r="S7" s="3"/>
      <c r="T7" s="54"/>
    </row>
    <row r="8" spans="2:20" ht="15">
      <c r="B8" s="43"/>
      <c r="C8" s="95" t="s">
        <v>132</v>
      </c>
      <c r="D8" s="3"/>
      <c r="E8" s="2" t="s">
        <v>3</v>
      </c>
      <c r="F8" s="69"/>
      <c r="H8" s="2"/>
      <c r="I8" s="2"/>
      <c r="J8" s="2"/>
      <c r="K8" s="2"/>
      <c r="L8" s="2"/>
      <c r="M8" s="3"/>
      <c r="N8" s="3"/>
      <c r="O8" s="3"/>
      <c r="P8" s="3"/>
      <c r="Q8" s="10"/>
      <c r="R8" s="90"/>
      <c r="S8" s="3"/>
      <c r="T8" s="54"/>
    </row>
    <row r="9" spans="2:20" ht="15">
      <c r="B9" s="43"/>
      <c r="C9" s="95" t="s">
        <v>133</v>
      </c>
      <c r="D9" s="3"/>
      <c r="E9" s="2" t="s">
        <v>4</v>
      </c>
      <c r="F9" s="69"/>
      <c r="H9" s="2"/>
      <c r="I9" s="2"/>
      <c r="J9" s="2"/>
      <c r="K9" s="2"/>
      <c r="L9" s="2"/>
      <c r="M9" s="3"/>
      <c r="N9" s="3"/>
      <c r="O9" s="3"/>
      <c r="P9" s="3"/>
      <c r="Q9" s="10"/>
      <c r="R9" s="90"/>
      <c r="S9" s="3"/>
      <c r="T9" s="54"/>
    </row>
    <row r="10" spans="2:20" ht="15">
      <c r="B10" s="43"/>
      <c r="C10" s="99" t="s">
        <v>134</v>
      </c>
      <c r="D10" s="84"/>
      <c r="E10" s="100" t="s">
        <v>5</v>
      </c>
      <c r="F10" s="85"/>
      <c r="H10" s="2"/>
      <c r="I10" s="2"/>
      <c r="J10" s="2"/>
      <c r="K10" s="2"/>
      <c r="L10" s="2"/>
      <c r="M10" s="3"/>
      <c r="N10" s="3"/>
      <c r="O10" s="3"/>
      <c r="P10" s="3"/>
      <c r="Q10" s="10"/>
      <c r="R10" s="10"/>
      <c r="S10" s="3"/>
      <c r="T10" s="54"/>
    </row>
    <row r="11" spans="2:20" ht="15">
      <c r="B11" s="43"/>
      <c r="F11" s="3"/>
      <c r="H11" s="2"/>
      <c r="I11" s="2"/>
      <c r="J11" s="2"/>
      <c r="K11" s="2"/>
      <c r="L11" s="2"/>
      <c r="M11" s="3"/>
      <c r="N11" s="3"/>
      <c r="O11" s="3"/>
      <c r="P11" s="3"/>
      <c r="Q11" s="91"/>
      <c r="R11" s="10"/>
      <c r="S11" s="3"/>
      <c r="T11" s="54"/>
    </row>
    <row r="12" spans="2:20" ht="15">
      <c r="B12" s="43"/>
      <c r="C12" s="97" t="s">
        <v>135</v>
      </c>
      <c r="D12" s="67"/>
      <c r="E12" s="98"/>
      <c r="F12" s="73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54"/>
    </row>
    <row r="13" spans="2:20" ht="15">
      <c r="B13" s="43"/>
      <c r="C13" s="76"/>
      <c r="D13" s="3"/>
      <c r="E13" s="2"/>
      <c r="F13" s="69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54"/>
    </row>
    <row r="14" spans="2:20" ht="15">
      <c r="B14" s="43"/>
      <c r="C14" s="76"/>
      <c r="D14" s="3"/>
      <c r="E14" s="3"/>
      <c r="F14" s="69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54"/>
    </row>
    <row r="15" spans="2:20" ht="15">
      <c r="B15" s="43"/>
      <c r="C15" s="95"/>
      <c r="D15" s="2"/>
      <c r="E15" s="3"/>
      <c r="F15" s="69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54"/>
    </row>
    <row r="16" spans="2:20" ht="15">
      <c r="B16" s="43"/>
      <c r="C16" s="95"/>
      <c r="D16" s="2"/>
      <c r="E16" s="3"/>
      <c r="F16" s="69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54"/>
    </row>
    <row r="17" spans="2:20" ht="18.75">
      <c r="B17" s="43"/>
      <c r="C17" s="95" t="s">
        <v>136</v>
      </c>
      <c r="D17" s="2"/>
      <c r="E17" s="2"/>
      <c r="F17" s="69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54"/>
    </row>
    <row r="18" spans="2:20" ht="18.75">
      <c r="B18" s="43"/>
      <c r="C18" s="96" t="s">
        <v>137</v>
      </c>
      <c r="D18" s="20">
        <v>8314.41</v>
      </c>
      <c r="E18" s="2" t="s">
        <v>0</v>
      </c>
      <c r="F18" s="69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54"/>
    </row>
    <row r="19" spans="2:20" ht="15">
      <c r="B19" s="43"/>
      <c r="C19" s="99" t="s">
        <v>138</v>
      </c>
      <c r="D19" s="84"/>
      <c r="E19" s="100" t="s">
        <v>1</v>
      </c>
      <c r="F19" s="85"/>
      <c r="H19" s="2"/>
      <c r="I19" s="3"/>
      <c r="J19" s="2"/>
      <c r="K19" s="2"/>
      <c r="L19" s="2"/>
      <c r="M19" s="3"/>
      <c r="N19" s="3"/>
      <c r="O19" s="3"/>
      <c r="P19" s="3"/>
      <c r="Q19" s="3"/>
      <c r="R19" s="3"/>
      <c r="S19" s="3"/>
      <c r="T19" s="54"/>
    </row>
    <row r="20" spans="2:20" ht="15">
      <c r="B20" s="43"/>
      <c r="E20" s="2"/>
      <c r="F20" s="3"/>
      <c r="H20" s="2"/>
      <c r="I20" s="3"/>
      <c r="J20" s="3"/>
      <c r="K20" s="2"/>
      <c r="L20" s="3"/>
      <c r="M20" s="3"/>
      <c r="N20" s="3"/>
      <c r="O20" s="3"/>
      <c r="P20" s="3"/>
      <c r="Q20" s="3"/>
      <c r="R20" s="3"/>
      <c r="S20" s="3"/>
      <c r="T20" s="54"/>
    </row>
    <row r="21" spans="2:20" ht="15">
      <c r="B21" s="43"/>
      <c r="C21" s="97" t="s">
        <v>139</v>
      </c>
      <c r="D21" s="67"/>
      <c r="E21" s="98"/>
      <c r="F21" s="73"/>
      <c r="H21" s="2"/>
      <c r="I21" s="3"/>
      <c r="J21" s="2"/>
      <c r="K21" s="2"/>
      <c r="L21" s="2"/>
      <c r="M21" s="3"/>
      <c r="N21" s="3"/>
      <c r="O21" s="3"/>
      <c r="P21" s="3"/>
      <c r="Q21" s="3"/>
      <c r="R21" s="3"/>
      <c r="S21" s="3"/>
      <c r="T21" s="54"/>
    </row>
    <row r="22" spans="2:20" ht="15">
      <c r="B22" s="43"/>
      <c r="C22" s="95"/>
      <c r="D22" s="2"/>
      <c r="E22" s="2"/>
      <c r="F22" s="69"/>
      <c r="H22" s="2"/>
      <c r="I22" s="3"/>
      <c r="J22" s="2"/>
      <c r="K22" s="2"/>
      <c r="L22" s="2"/>
      <c r="M22" s="3"/>
      <c r="N22" s="3"/>
      <c r="O22" s="3"/>
      <c r="P22" s="3"/>
      <c r="Q22" s="3"/>
      <c r="R22" s="3"/>
      <c r="S22" s="3"/>
      <c r="T22" s="54"/>
    </row>
    <row r="23" spans="2:20" ht="15">
      <c r="B23" s="44"/>
      <c r="C23" s="95"/>
      <c r="D23" s="2"/>
      <c r="E23" s="3"/>
      <c r="F23" s="69"/>
      <c r="H23" s="2"/>
      <c r="I23" s="3"/>
      <c r="J23" s="2"/>
      <c r="K23" s="2"/>
      <c r="L23" s="2"/>
      <c r="M23" s="3"/>
      <c r="N23" s="3"/>
      <c r="O23" s="3"/>
      <c r="P23" s="3"/>
      <c r="Q23" s="3"/>
      <c r="R23" s="3"/>
      <c r="S23" s="3"/>
      <c r="T23" s="54"/>
    </row>
    <row r="24" spans="2:20" ht="15">
      <c r="B24" s="44"/>
      <c r="C24" s="95"/>
      <c r="D24" s="2"/>
      <c r="E24" s="2"/>
      <c r="F24" s="69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54"/>
    </row>
    <row r="25" spans="2:20" ht="15">
      <c r="B25" s="44"/>
      <c r="C25" s="95" t="s">
        <v>140</v>
      </c>
      <c r="D25" s="3"/>
      <c r="E25" s="2" t="s">
        <v>6</v>
      </c>
      <c r="F25" s="69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54"/>
    </row>
    <row r="26" spans="2:20" ht="15">
      <c r="B26" s="44"/>
      <c r="C26" s="95" t="s">
        <v>141</v>
      </c>
      <c r="D26" s="3"/>
      <c r="E26" s="2" t="s">
        <v>3</v>
      </c>
      <c r="F26" s="69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4"/>
    </row>
    <row r="27" spans="2:20" ht="14.25">
      <c r="B27" s="44"/>
      <c r="C27" s="99" t="s">
        <v>142</v>
      </c>
      <c r="D27" s="84"/>
      <c r="E27" s="100" t="s">
        <v>7</v>
      </c>
      <c r="F27" s="85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4"/>
    </row>
    <row r="28" spans="2:20" ht="14.25">
      <c r="B28" s="44"/>
      <c r="E28" s="3"/>
      <c r="F28" s="3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54"/>
    </row>
    <row r="29" spans="2:20" ht="15" thickBot="1">
      <c r="B29" s="49"/>
      <c r="C29" s="50"/>
      <c r="D29" s="50"/>
      <c r="E29" s="50"/>
      <c r="F29" s="50"/>
      <c r="G29" s="51"/>
      <c r="H29" s="50"/>
      <c r="I29" s="50"/>
      <c r="J29" s="50"/>
      <c r="K29" s="52"/>
      <c r="L29" s="52"/>
      <c r="M29" s="52"/>
      <c r="N29" s="52"/>
      <c r="O29" s="52"/>
      <c r="P29" s="50"/>
      <c r="Q29" s="50"/>
      <c r="R29" s="50"/>
      <c r="S29" s="50"/>
      <c r="T29" s="55"/>
    </row>
    <row r="30" spans="11:15" ht="15" thickTop="1">
      <c r="K30" s="5"/>
      <c r="L30" s="5"/>
      <c r="M30" s="5"/>
      <c r="N30" s="5"/>
      <c r="O30" s="5"/>
    </row>
  </sheetData>
  <sheetProtection/>
  <printOptions/>
  <pageMargins left="0.7" right="0.7" top="0.75" bottom="0.75" header="0.3" footer="0.3"/>
  <pageSetup horizontalDpi="600" verticalDpi="600" orientation="portrait" r:id="rId11"/>
  <legacyDrawing r:id="rId10"/>
  <oleObjects>
    <oleObject progId="Equation.3" dvAspect="DVASPECT_ICON" shapeId="97682612" r:id="rId1"/>
    <oleObject progId="Equation.3" shapeId="97682611" r:id="rId2"/>
    <oleObject progId="Equation.3" shapeId="97682609" r:id="rId3"/>
    <oleObject progId="Equation.3" shapeId="97682608" r:id="rId4"/>
    <oleObject progId="Equation.3" shapeId="97682607" r:id="rId5"/>
    <oleObject progId="Equation.3" dvAspect="DVASPECT_ICON" shapeId="97682610" r:id="rId6"/>
    <oleObject progId="Equation.3" dvAspect="DVASPECT_ICON" shapeId="97682606" r:id="rId7"/>
    <oleObject progId="Equation.3" shapeId="97682605" r:id="rId8"/>
    <oleObject progId="Equation.3" shapeId="97682604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6.28125" style="0" customWidth="1"/>
    <col min="10" max="10" width="13.00390625" style="0" customWidth="1"/>
    <col min="15" max="15" width="11.28125" style="0" customWidth="1"/>
  </cols>
  <sheetData>
    <row r="1" spans="11:15" ht="15" thickBot="1">
      <c r="K1" s="5"/>
      <c r="L1" s="5"/>
      <c r="M1" s="5"/>
      <c r="N1" s="5"/>
      <c r="O1" s="5"/>
    </row>
    <row r="2" spans="2:20" ht="15" thickTop="1">
      <c r="B2" s="5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3"/>
    </row>
    <row r="3" spans="2:20" ht="14.25">
      <c r="B3" s="44"/>
      <c r="C3" s="2" t="s">
        <v>58</v>
      </c>
      <c r="D3" s="6"/>
      <c r="E3" s="6"/>
      <c r="F3" s="6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4"/>
    </row>
    <row r="4" spans="2:20" ht="14.25">
      <c r="B4" s="44"/>
      <c r="C4" s="2"/>
      <c r="D4" s="6"/>
      <c r="E4" s="6"/>
      <c r="F4" s="6"/>
      <c r="G4" s="3"/>
      <c r="H4" s="3"/>
      <c r="I4" s="3"/>
      <c r="J4" s="3"/>
      <c r="K4" s="3"/>
      <c r="L4" s="3"/>
      <c r="M4" s="6"/>
      <c r="N4" s="3"/>
      <c r="O4" s="3"/>
      <c r="P4" s="3"/>
      <c r="Q4" s="3"/>
      <c r="R4" s="3"/>
      <c r="S4" s="3"/>
      <c r="T4" s="54"/>
    </row>
    <row r="5" spans="2:20" ht="14.25">
      <c r="B5" s="4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4"/>
    </row>
    <row r="6" spans="2:20" ht="14.25">
      <c r="B6" s="44"/>
      <c r="C6" s="58" t="s">
        <v>25</v>
      </c>
      <c r="D6" s="59"/>
      <c r="E6" s="67"/>
      <c r="F6" s="63"/>
      <c r="G6" s="6"/>
      <c r="H6" s="58" t="s">
        <v>27</v>
      </c>
      <c r="I6" s="67"/>
      <c r="J6" s="67"/>
      <c r="K6" s="67"/>
      <c r="L6" s="67"/>
      <c r="M6" s="59" t="s">
        <v>49</v>
      </c>
      <c r="N6" s="67"/>
      <c r="O6" s="73"/>
      <c r="P6" s="3"/>
      <c r="Q6" s="3"/>
      <c r="R6" s="3"/>
      <c r="S6" s="3"/>
      <c r="T6" s="54"/>
    </row>
    <row r="7" spans="2:20" ht="14.25">
      <c r="B7" s="44"/>
      <c r="C7" s="79" t="s">
        <v>126</v>
      </c>
      <c r="D7" s="3"/>
      <c r="E7" s="3"/>
      <c r="F7" s="69"/>
      <c r="G7" s="6"/>
      <c r="H7" s="79"/>
      <c r="I7" s="3"/>
      <c r="J7" s="3"/>
      <c r="K7" s="3"/>
      <c r="L7" s="3"/>
      <c r="M7" s="7" t="s">
        <v>19</v>
      </c>
      <c r="N7" s="3" t="s">
        <v>50</v>
      </c>
      <c r="O7" s="69"/>
      <c r="P7" s="3"/>
      <c r="Q7" s="3"/>
      <c r="R7" s="3"/>
      <c r="S7" s="3"/>
      <c r="T7" s="54"/>
    </row>
    <row r="8" spans="2:20" ht="14.25">
      <c r="B8" s="44"/>
      <c r="C8" s="60" t="s">
        <v>10</v>
      </c>
      <c r="D8" s="68">
        <f>MM!E15</f>
        <v>28.966</v>
      </c>
      <c r="E8" s="62" t="s">
        <v>11</v>
      </c>
      <c r="F8" s="66"/>
      <c r="G8" s="6"/>
      <c r="H8" s="80" t="s">
        <v>30</v>
      </c>
      <c r="I8" s="3"/>
      <c r="J8" s="3"/>
      <c r="K8" s="3"/>
      <c r="L8" s="3"/>
      <c r="M8" s="7" t="s">
        <v>42</v>
      </c>
      <c r="N8" s="4">
        <f>I13</f>
        <v>5</v>
      </c>
      <c r="O8" s="69" t="s">
        <v>43</v>
      </c>
      <c r="P8" s="3"/>
      <c r="Q8" s="11"/>
      <c r="R8" s="3"/>
      <c r="S8" s="3"/>
      <c r="T8" s="54"/>
    </row>
    <row r="9" spans="2:20" ht="15">
      <c r="B9" s="44"/>
      <c r="C9" s="2"/>
      <c r="D9" s="2"/>
      <c r="E9" s="2"/>
      <c r="F9" s="2"/>
      <c r="G9" s="6"/>
      <c r="H9" s="81" t="s">
        <v>28</v>
      </c>
      <c r="I9" s="105">
        <v>4</v>
      </c>
      <c r="J9" s="11" t="s">
        <v>29</v>
      </c>
      <c r="K9" s="3"/>
      <c r="L9" s="3"/>
      <c r="M9" s="7" t="s">
        <v>19</v>
      </c>
      <c r="N9" s="4">
        <f>273.15+N8</f>
        <v>278.15</v>
      </c>
      <c r="O9" s="69" t="s">
        <v>20</v>
      </c>
      <c r="P9" s="3"/>
      <c r="Q9" s="3"/>
      <c r="R9" s="3"/>
      <c r="S9" s="3"/>
      <c r="T9" s="54"/>
    </row>
    <row r="10" spans="2:20" ht="14.25">
      <c r="B10" s="44"/>
      <c r="C10" s="58" t="s">
        <v>22</v>
      </c>
      <c r="D10" s="59"/>
      <c r="E10" s="59"/>
      <c r="F10" s="63"/>
      <c r="G10" s="6"/>
      <c r="H10" s="76" t="s">
        <v>31</v>
      </c>
      <c r="I10" s="3"/>
      <c r="J10" s="3"/>
      <c r="K10" s="3"/>
      <c r="L10" s="3"/>
      <c r="M10" s="7"/>
      <c r="N10" s="3"/>
      <c r="O10" s="69"/>
      <c r="P10" s="3"/>
      <c r="Q10" s="3"/>
      <c r="R10" s="3"/>
      <c r="S10" s="3"/>
      <c r="T10" s="54"/>
    </row>
    <row r="11" spans="2:20" ht="14.25">
      <c r="B11" s="44"/>
      <c r="C11" s="57" t="s">
        <v>9</v>
      </c>
      <c r="D11" s="7" t="s">
        <v>12</v>
      </c>
      <c r="E11" s="6"/>
      <c r="F11" s="64"/>
      <c r="G11" s="19"/>
      <c r="H11" s="82" t="s">
        <v>32</v>
      </c>
      <c r="I11" s="105">
        <v>2500</v>
      </c>
      <c r="J11" s="3" t="s">
        <v>33</v>
      </c>
      <c r="K11" s="3"/>
      <c r="L11" s="3"/>
      <c r="M11" s="89" t="s">
        <v>27</v>
      </c>
      <c r="N11" s="3"/>
      <c r="O11" s="69"/>
      <c r="P11" s="3"/>
      <c r="Q11" s="3"/>
      <c r="R11" s="3"/>
      <c r="S11" s="3"/>
      <c r="T11" s="54"/>
    </row>
    <row r="12" spans="2:20" ht="14.25">
      <c r="B12" s="44"/>
      <c r="C12" s="57" t="s">
        <v>13</v>
      </c>
      <c r="D12" s="7">
        <f>'Ideal gas law'!D18</f>
        <v>8314.41</v>
      </c>
      <c r="E12" s="6" t="s">
        <v>0</v>
      </c>
      <c r="F12" s="64"/>
      <c r="G12" s="6"/>
      <c r="H12" s="76" t="s">
        <v>41</v>
      </c>
      <c r="I12" s="3"/>
      <c r="J12" s="3"/>
      <c r="K12" s="3"/>
      <c r="L12" s="3"/>
      <c r="M12" s="7" t="s">
        <v>15</v>
      </c>
      <c r="N12" s="6" t="s">
        <v>16</v>
      </c>
      <c r="O12" s="69"/>
      <c r="P12" s="14"/>
      <c r="Q12" s="3"/>
      <c r="R12" s="3"/>
      <c r="S12" s="3"/>
      <c r="T12" s="54"/>
    </row>
    <row r="13" spans="2:20" ht="14.25">
      <c r="B13" s="44"/>
      <c r="C13" s="57" t="s">
        <v>10</v>
      </c>
      <c r="D13" s="7">
        <f>D8</f>
        <v>28.966</v>
      </c>
      <c r="E13" s="7" t="s">
        <v>11</v>
      </c>
      <c r="F13" s="65"/>
      <c r="G13" s="6"/>
      <c r="H13" s="83" t="s">
        <v>42</v>
      </c>
      <c r="I13" s="105">
        <v>5</v>
      </c>
      <c r="J13" s="3" t="s">
        <v>43</v>
      </c>
      <c r="K13" s="3"/>
      <c r="L13" s="3"/>
      <c r="M13" s="7" t="s">
        <v>17</v>
      </c>
      <c r="N13" s="8">
        <f>I24</f>
        <v>474682.5122828135</v>
      </c>
      <c r="O13" s="74" t="s">
        <v>18</v>
      </c>
      <c r="P13" s="14"/>
      <c r="Q13" s="3"/>
      <c r="R13" s="3"/>
      <c r="S13" s="3"/>
      <c r="T13" s="54"/>
    </row>
    <row r="14" spans="2:20" ht="14.25">
      <c r="B14" s="44"/>
      <c r="C14" s="60" t="s">
        <v>9</v>
      </c>
      <c r="D14" s="61">
        <f>D12/D13</f>
        <v>287.0403231374715</v>
      </c>
      <c r="E14" s="62" t="s">
        <v>23</v>
      </c>
      <c r="F14" s="66"/>
      <c r="G14" s="6"/>
      <c r="H14" s="76"/>
      <c r="I14" s="3"/>
      <c r="J14" s="3"/>
      <c r="K14" s="3"/>
      <c r="L14" s="2"/>
      <c r="M14" s="7" t="s">
        <v>9</v>
      </c>
      <c r="N14" s="93">
        <f>D14</f>
        <v>287.0403231374715</v>
      </c>
      <c r="O14" s="64" t="s">
        <v>14</v>
      </c>
      <c r="P14" s="3"/>
      <c r="Q14" s="3"/>
      <c r="R14" s="3"/>
      <c r="S14" s="3"/>
      <c r="T14" s="54"/>
    </row>
    <row r="15" spans="2:20" ht="14.25">
      <c r="B15" s="44"/>
      <c r="C15" s="7"/>
      <c r="D15" s="6"/>
      <c r="E15" s="6"/>
      <c r="F15" s="6"/>
      <c r="G15" s="6"/>
      <c r="H15" s="76" t="s">
        <v>48</v>
      </c>
      <c r="I15" s="3"/>
      <c r="J15" s="3"/>
      <c r="K15" s="3"/>
      <c r="L15" s="6"/>
      <c r="M15" s="7" t="s">
        <v>19</v>
      </c>
      <c r="N15" s="9">
        <f>N9</f>
        <v>278.15</v>
      </c>
      <c r="O15" s="74" t="s">
        <v>20</v>
      </c>
      <c r="P15" s="3"/>
      <c r="Q15" s="3"/>
      <c r="R15" s="3"/>
      <c r="S15" s="3"/>
      <c r="T15" s="54"/>
    </row>
    <row r="16" spans="2:20" ht="15">
      <c r="B16" s="44"/>
      <c r="C16" s="70" t="s">
        <v>26</v>
      </c>
      <c r="D16" s="59"/>
      <c r="E16" s="67"/>
      <c r="F16" s="73"/>
      <c r="G16" s="6"/>
      <c r="H16" s="77" t="s">
        <v>47</v>
      </c>
      <c r="I16" s="16" t="s">
        <v>34</v>
      </c>
      <c r="J16" s="3"/>
      <c r="K16" s="3"/>
      <c r="L16" s="2"/>
      <c r="M16" s="7" t="s">
        <v>15</v>
      </c>
      <c r="N16" s="94">
        <f>N13/(N14*N15)</f>
        <v>5.945402448836696</v>
      </c>
      <c r="O16" s="74" t="s">
        <v>21</v>
      </c>
      <c r="P16" s="3"/>
      <c r="Q16" s="3"/>
      <c r="R16" s="3"/>
      <c r="S16" s="3"/>
      <c r="T16" s="54"/>
    </row>
    <row r="17" spans="2:20" ht="14.25">
      <c r="B17" s="44"/>
      <c r="C17" s="57" t="s">
        <v>15</v>
      </c>
      <c r="D17" s="6" t="s">
        <v>16</v>
      </c>
      <c r="E17" s="3"/>
      <c r="F17" s="69"/>
      <c r="G17" s="19"/>
      <c r="H17" s="78" t="s">
        <v>32</v>
      </c>
      <c r="I17" s="13">
        <f>I11</f>
        <v>2500</v>
      </c>
      <c r="J17" s="14" t="s">
        <v>33</v>
      </c>
      <c r="K17" s="3"/>
      <c r="L17" s="2"/>
      <c r="M17" s="3"/>
      <c r="N17" s="3"/>
      <c r="O17" s="69"/>
      <c r="P17" s="11"/>
      <c r="Q17" s="3"/>
      <c r="R17" s="3"/>
      <c r="S17" s="3"/>
      <c r="T17" s="54"/>
    </row>
    <row r="18" spans="2:20" ht="15">
      <c r="B18" s="44"/>
      <c r="C18" s="57" t="s">
        <v>17</v>
      </c>
      <c r="D18" s="39">
        <v>101325</v>
      </c>
      <c r="E18" s="14" t="s">
        <v>18</v>
      </c>
      <c r="F18" s="74"/>
      <c r="G18" s="6"/>
      <c r="H18" s="77" t="s">
        <v>44</v>
      </c>
      <c r="I18" s="22">
        <f>101.325*(1-0.0000225577*I17)^5.25588</f>
        <v>74.68251228281349</v>
      </c>
      <c r="J18" s="14" t="s">
        <v>35</v>
      </c>
      <c r="K18" s="3"/>
      <c r="L18" s="3"/>
      <c r="M18" s="3"/>
      <c r="N18" s="3"/>
      <c r="O18" s="69"/>
      <c r="P18" s="3"/>
      <c r="Q18" s="3"/>
      <c r="R18" s="3"/>
      <c r="S18" s="3"/>
      <c r="T18" s="54"/>
    </row>
    <row r="19" spans="2:20" ht="14.25">
      <c r="B19" s="44"/>
      <c r="C19" s="57" t="s">
        <v>9</v>
      </c>
      <c r="D19" s="40">
        <f>D14</f>
        <v>287.0403231374715</v>
      </c>
      <c r="E19" s="6" t="s">
        <v>14</v>
      </c>
      <c r="F19" s="64"/>
      <c r="G19" s="3"/>
      <c r="H19" s="76"/>
      <c r="I19" s="3"/>
      <c r="J19" s="3"/>
      <c r="K19" s="3"/>
      <c r="L19" s="3"/>
      <c r="M19" s="3"/>
      <c r="N19" s="3"/>
      <c r="O19" s="69"/>
      <c r="P19" s="3"/>
      <c r="Q19" s="3"/>
      <c r="R19" s="3"/>
      <c r="S19" s="3"/>
      <c r="T19" s="54"/>
    </row>
    <row r="20" spans="2:20" ht="14.25">
      <c r="B20" s="44"/>
      <c r="C20" s="57" t="s">
        <v>19</v>
      </c>
      <c r="D20" s="41">
        <v>273.15</v>
      </c>
      <c r="E20" s="14" t="s">
        <v>20</v>
      </c>
      <c r="F20" s="74"/>
      <c r="G20" s="3"/>
      <c r="H20" s="86" t="s">
        <v>45</v>
      </c>
      <c r="I20" s="3"/>
      <c r="J20" s="3"/>
      <c r="K20" s="3"/>
      <c r="L20" s="3"/>
      <c r="M20" s="3"/>
      <c r="N20" s="3"/>
      <c r="O20" s="69"/>
      <c r="P20" s="3"/>
      <c r="Q20" s="3"/>
      <c r="R20" s="3"/>
      <c r="S20" s="3"/>
      <c r="T20" s="54"/>
    </row>
    <row r="21" spans="2:20" ht="15">
      <c r="B21" s="44"/>
      <c r="C21" s="60" t="s">
        <v>15</v>
      </c>
      <c r="D21" s="71">
        <f>D18/(D19*D20)</f>
        <v>1.2923272361276672</v>
      </c>
      <c r="E21" s="72" t="s">
        <v>21</v>
      </c>
      <c r="F21" s="75"/>
      <c r="G21" s="3"/>
      <c r="H21" s="78" t="s">
        <v>17</v>
      </c>
      <c r="I21" s="12" t="s">
        <v>46</v>
      </c>
      <c r="J21" s="3"/>
      <c r="K21" s="3"/>
      <c r="L21" s="3"/>
      <c r="M21" s="3"/>
      <c r="N21" s="3"/>
      <c r="O21" s="69"/>
      <c r="P21" s="3"/>
      <c r="Q21" s="3"/>
      <c r="R21" s="2"/>
      <c r="S21" s="3"/>
      <c r="T21" s="54"/>
    </row>
    <row r="22" spans="2:20" ht="15">
      <c r="B22" s="44"/>
      <c r="G22" s="3"/>
      <c r="H22" s="81" t="s">
        <v>28</v>
      </c>
      <c r="I22" s="8">
        <f>I9*100*1000</f>
        <v>400000</v>
      </c>
      <c r="J22" s="11" t="s">
        <v>18</v>
      </c>
      <c r="K22" s="3"/>
      <c r="L22" s="3"/>
      <c r="M22" s="3"/>
      <c r="N22" s="3"/>
      <c r="O22" s="69"/>
      <c r="P22" s="3"/>
      <c r="Q22" s="14"/>
      <c r="R22" s="3"/>
      <c r="S22" s="3"/>
      <c r="T22" s="54"/>
    </row>
    <row r="23" spans="2:20" ht="15">
      <c r="B23" s="44"/>
      <c r="G23" s="3"/>
      <c r="H23" s="77" t="s">
        <v>44</v>
      </c>
      <c r="I23" s="8">
        <f>I18*1000</f>
        <v>74682.51228281349</v>
      </c>
      <c r="J23" s="14" t="s">
        <v>18</v>
      </c>
      <c r="K23" s="3"/>
      <c r="L23" s="3"/>
      <c r="M23" s="6"/>
      <c r="N23" s="3"/>
      <c r="O23" s="69"/>
      <c r="P23" s="3"/>
      <c r="Q23" s="3"/>
      <c r="R23" s="3"/>
      <c r="S23" s="3"/>
      <c r="T23" s="54"/>
    </row>
    <row r="24" spans="2:20" ht="14.25">
      <c r="B24" s="44"/>
      <c r="C24" s="3"/>
      <c r="D24" s="3"/>
      <c r="E24" s="3"/>
      <c r="F24" s="3"/>
      <c r="G24" s="3"/>
      <c r="H24" s="87" t="s">
        <v>17</v>
      </c>
      <c r="I24" s="88">
        <f>I22+I23</f>
        <v>474682.5122828135</v>
      </c>
      <c r="J24" s="84" t="s">
        <v>18</v>
      </c>
      <c r="K24" s="84"/>
      <c r="L24" s="84"/>
      <c r="M24" s="106"/>
      <c r="N24" s="106"/>
      <c r="O24" s="85"/>
      <c r="P24" s="3"/>
      <c r="Q24" s="3"/>
      <c r="R24" s="3"/>
      <c r="S24" s="3"/>
      <c r="T24" s="54"/>
    </row>
    <row r="25" spans="2:20" ht="14.25">
      <c r="B25" s="44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  <c r="N25" s="3"/>
      <c r="O25" s="3"/>
      <c r="P25" s="3"/>
      <c r="Q25" s="3"/>
      <c r="R25" s="3"/>
      <c r="S25" s="3"/>
      <c r="T25" s="54"/>
    </row>
    <row r="26" spans="2:20" ht="14.25">
      <c r="B26" s="44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Q26" s="3"/>
      <c r="R26" s="3"/>
      <c r="S26" s="3"/>
      <c r="T26" s="54"/>
    </row>
    <row r="27" spans="2:20" ht="14.25">
      <c r="B27" s="44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6"/>
      <c r="O27" s="3"/>
      <c r="P27" s="3"/>
      <c r="Q27" s="3"/>
      <c r="R27" s="3"/>
      <c r="S27" s="3"/>
      <c r="T27" s="54"/>
    </row>
    <row r="28" spans="2:20" ht="15" thickBo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5"/>
    </row>
    <row r="29" ht="1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6.140625" style="0" customWidth="1"/>
    <col min="3" max="4" width="11.57421875" style="0" customWidth="1"/>
    <col min="5" max="5" width="12.421875" style="0" customWidth="1"/>
    <col min="6" max="6" width="6.140625" style="0" customWidth="1"/>
    <col min="7" max="7" width="4.7109375" style="0" customWidth="1"/>
    <col min="8" max="10" width="11.57421875" style="0" customWidth="1"/>
    <col min="11" max="11" width="4.421875" style="0" customWidth="1"/>
    <col min="12" max="12" width="6.8515625" style="0" customWidth="1"/>
    <col min="13" max="248" width="11.57421875" style="0" customWidth="1"/>
  </cols>
  <sheetData>
    <row r="1" spans="1:12" ht="15" thickBot="1">
      <c r="A1" s="1"/>
      <c r="B1" s="1"/>
      <c r="C1" s="1"/>
      <c r="D1" s="1"/>
      <c r="E1" s="5"/>
      <c r="F1" s="5"/>
      <c r="G1" s="5"/>
      <c r="H1" s="5"/>
      <c r="L1" s="21" t="s">
        <v>129</v>
      </c>
    </row>
    <row r="2" spans="1:18" ht="15" thickTop="1">
      <c r="A2" s="2"/>
      <c r="B2" s="45"/>
      <c r="C2" s="46"/>
      <c r="D2" s="46"/>
      <c r="E2" s="48"/>
      <c r="F2" s="48"/>
      <c r="G2" s="48"/>
      <c r="H2" s="48"/>
      <c r="I2" s="47"/>
      <c r="J2" s="47"/>
      <c r="K2" s="47"/>
      <c r="L2" s="47"/>
      <c r="M2" s="47"/>
      <c r="N2" s="47"/>
      <c r="O2" s="47"/>
      <c r="P2" s="47"/>
      <c r="Q2" s="47"/>
      <c r="R2" s="53"/>
    </row>
    <row r="3" spans="1:18" ht="14.25">
      <c r="A3" s="2"/>
      <c r="B3" s="43"/>
      <c r="C3" s="2" t="s">
        <v>57</v>
      </c>
      <c r="D3" s="2"/>
      <c r="E3" s="6"/>
      <c r="F3" s="6"/>
      <c r="G3" s="6"/>
      <c r="H3" s="6"/>
      <c r="I3" s="3"/>
      <c r="J3" s="3"/>
      <c r="K3" s="3"/>
      <c r="L3" s="3"/>
      <c r="M3" s="3"/>
      <c r="N3" s="3"/>
      <c r="O3" s="3"/>
      <c r="P3" s="3"/>
      <c r="Q3" s="3"/>
      <c r="R3" s="54"/>
    </row>
    <row r="4" spans="1:18" ht="14.25">
      <c r="A4" s="2"/>
      <c r="B4" s="43"/>
      <c r="C4" s="2"/>
      <c r="D4" s="2"/>
      <c r="E4" s="6"/>
      <c r="F4" s="6"/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54"/>
    </row>
    <row r="5" spans="1:18" ht="14.25">
      <c r="A5" s="2"/>
      <c r="B5" s="43"/>
      <c r="C5" s="58" t="s">
        <v>51</v>
      </c>
      <c r="D5" s="59"/>
      <c r="E5" s="63" t="s">
        <v>126</v>
      </c>
      <c r="F5" s="3"/>
      <c r="G5" s="6"/>
      <c r="H5" s="58" t="s">
        <v>53</v>
      </c>
      <c r="I5" s="67"/>
      <c r="J5" s="67"/>
      <c r="K5" s="67"/>
      <c r="L5" s="67"/>
      <c r="M5" s="59" t="s">
        <v>49</v>
      </c>
      <c r="N5" s="67"/>
      <c r="O5" s="73"/>
      <c r="P5" s="90"/>
      <c r="Q5" s="3"/>
      <c r="R5" s="54"/>
    </row>
    <row r="6" spans="1:18" ht="14.25">
      <c r="A6" s="2"/>
      <c r="B6" s="43"/>
      <c r="C6" s="60" t="s">
        <v>10</v>
      </c>
      <c r="D6" s="68">
        <f>MM!H26</f>
        <v>28.0134</v>
      </c>
      <c r="E6" s="66" t="s">
        <v>11</v>
      </c>
      <c r="F6" s="3"/>
      <c r="G6" s="6"/>
      <c r="H6" s="79"/>
      <c r="I6" s="3"/>
      <c r="J6" s="3"/>
      <c r="K6" s="3"/>
      <c r="L6" s="3"/>
      <c r="M6" s="7" t="s">
        <v>19</v>
      </c>
      <c r="N6" s="3" t="s">
        <v>50</v>
      </c>
      <c r="O6" s="69"/>
      <c r="P6" s="90"/>
      <c r="Q6" s="3"/>
      <c r="R6" s="54"/>
    </row>
    <row r="7" spans="1:18" ht="14.25">
      <c r="A7" s="2"/>
      <c r="B7" s="43"/>
      <c r="C7" s="2"/>
      <c r="D7" s="2"/>
      <c r="E7" s="2"/>
      <c r="F7" s="3"/>
      <c r="G7" s="6"/>
      <c r="H7" s="80" t="s">
        <v>30</v>
      </c>
      <c r="I7" s="3"/>
      <c r="J7" s="3"/>
      <c r="K7" s="3"/>
      <c r="L7" s="3"/>
      <c r="M7" s="7" t="s">
        <v>42</v>
      </c>
      <c r="N7" s="4">
        <f>I12</f>
        <v>5</v>
      </c>
      <c r="O7" s="69" t="s">
        <v>43</v>
      </c>
      <c r="P7" s="10"/>
      <c r="Q7" s="3"/>
      <c r="R7" s="54"/>
    </row>
    <row r="8" spans="1:18" ht="15">
      <c r="A8" s="2"/>
      <c r="B8" s="43"/>
      <c r="C8" s="58" t="s">
        <v>56</v>
      </c>
      <c r="D8" s="59"/>
      <c r="E8" s="63"/>
      <c r="F8" s="3"/>
      <c r="G8" s="6"/>
      <c r="H8" s="81" t="s">
        <v>28</v>
      </c>
      <c r="I8" s="105">
        <v>4</v>
      </c>
      <c r="J8" s="11" t="s">
        <v>29</v>
      </c>
      <c r="K8" s="3"/>
      <c r="L8" s="3"/>
      <c r="M8" s="7" t="s">
        <v>19</v>
      </c>
      <c r="N8" s="4">
        <f>273.15+N7</f>
        <v>278.15</v>
      </c>
      <c r="O8" s="69" t="s">
        <v>20</v>
      </c>
      <c r="P8" s="10"/>
      <c r="Q8" s="3"/>
      <c r="R8" s="54"/>
    </row>
    <row r="9" spans="1:18" ht="14.25">
      <c r="A9" s="2"/>
      <c r="B9" s="43"/>
      <c r="C9" s="57" t="s">
        <v>9</v>
      </c>
      <c r="D9" s="7" t="s">
        <v>12</v>
      </c>
      <c r="E9" s="64"/>
      <c r="F9" s="3"/>
      <c r="G9" s="6"/>
      <c r="H9" s="76" t="s">
        <v>31</v>
      </c>
      <c r="I9" s="3"/>
      <c r="J9" s="3"/>
      <c r="K9" s="3"/>
      <c r="L9" s="3"/>
      <c r="M9" s="7"/>
      <c r="N9" s="3"/>
      <c r="O9" s="69"/>
      <c r="P9" s="92"/>
      <c r="Q9" s="3"/>
      <c r="R9" s="54"/>
    </row>
    <row r="10" spans="1:18" ht="14.25">
      <c r="A10" s="2"/>
      <c r="B10" s="43"/>
      <c r="C10" s="57" t="s">
        <v>13</v>
      </c>
      <c r="D10" s="7">
        <f>Air!D12</f>
        <v>8314.41</v>
      </c>
      <c r="E10" s="64" t="s">
        <v>0</v>
      </c>
      <c r="F10" s="3"/>
      <c r="G10" s="6"/>
      <c r="H10" s="82" t="s">
        <v>32</v>
      </c>
      <c r="I10" s="110">
        <v>2500</v>
      </c>
      <c r="J10" s="3" t="s">
        <v>33</v>
      </c>
      <c r="K10" s="3"/>
      <c r="L10" s="3"/>
      <c r="M10" s="89" t="s">
        <v>55</v>
      </c>
      <c r="N10" s="3"/>
      <c r="O10" s="69"/>
      <c r="P10" s="92"/>
      <c r="Q10" s="3"/>
      <c r="R10" s="54"/>
    </row>
    <row r="11" spans="1:18" ht="14.25">
      <c r="A11" s="2"/>
      <c r="B11" s="43"/>
      <c r="C11" s="57" t="s">
        <v>10</v>
      </c>
      <c r="D11" s="7">
        <f>D6</f>
        <v>28.0134</v>
      </c>
      <c r="E11" s="65" t="s">
        <v>11</v>
      </c>
      <c r="F11" s="3"/>
      <c r="G11" s="6"/>
      <c r="H11" s="76" t="s">
        <v>41</v>
      </c>
      <c r="I11" s="111"/>
      <c r="J11" s="3"/>
      <c r="K11" s="3"/>
      <c r="L11" s="3"/>
      <c r="M11" s="7" t="s">
        <v>15</v>
      </c>
      <c r="N11" s="6" t="s">
        <v>16</v>
      </c>
      <c r="O11" s="69"/>
      <c r="P11" s="92"/>
      <c r="Q11" s="3"/>
      <c r="R11" s="54"/>
    </row>
    <row r="12" spans="1:18" ht="14.25">
      <c r="A12" s="2"/>
      <c r="B12" s="43"/>
      <c r="C12" s="60" t="s">
        <v>9</v>
      </c>
      <c r="D12" s="61">
        <f>D10/D11</f>
        <v>296.8011737240035</v>
      </c>
      <c r="E12" s="66" t="s">
        <v>23</v>
      </c>
      <c r="F12" s="3"/>
      <c r="G12" s="6"/>
      <c r="H12" s="83" t="s">
        <v>42</v>
      </c>
      <c r="I12" s="105">
        <v>5</v>
      </c>
      <c r="J12" s="3" t="s">
        <v>43</v>
      </c>
      <c r="K12" s="3"/>
      <c r="L12" s="3"/>
      <c r="M12" s="7" t="s">
        <v>17</v>
      </c>
      <c r="N12" s="8">
        <f>I23</f>
        <v>474682.5122828135</v>
      </c>
      <c r="O12" s="74" t="s">
        <v>18</v>
      </c>
      <c r="P12" s="92"/>
      <c r="Q12" s="3"/>
      <c r="R12" s="54"/>
    </row>
    <row r="13" spans="1:18" ht="14.25">
      <c r="A13" s="2"/>
      <c r="B13" s="43"/>
      <c r="C13" s="7"/>
      <c r="D13" s="6"/>
      <c r="E13" s="6"/>
      <c r="F13" s="3"/>
      <c r="G13" s="6"/>
      <c r="H13" s="76"/>
      <c r="I13" s="3"/>
      <c r="J13" s="3"/>
      <c r="K13" s="3"/>
      <c r="L13" s="3"/>
      <c r="M13" s="7" t="s">
        <v>9</v>
      </c>
      <c r="N13" s="93">
        <f>D12</f>
        <v>296.8011737240035</v>
      </c>
      <c r="O13" s="64" t="s">
        <v>14</v>
      </c>
      <c r="P13" s="3"/>
      <c r="Q13" s="3"/>
      <c r="R13" s="54"/>
    </row>
    <row r="14" spans="1:18" ht="14.25">
      <c r="A14" s="2"/>
      <c r="B14" s="43"/>
      <c r="C14" s="70" t="s">
        <v>52</v>
      </c>
      <c r="D14" s="59"/>
      <c r="E14" s="73"/>
      <c r="F14" s="3"/>
      <c r="G14" s="6"/>
      <c r="H14" s="76" t="s">
        <v>48</v>
      </c>
      <c r="I14" s="3"/>
      <c r="J14" s="3"/>
      <c r="K14" s="3"/>
      <c r="L14" s="3"/>
      <c r="M14" s="7" t="s">
        <v>19</v>
      </c>
      <c r="N14" s="9">
        <f>N8</f>
        <v>278.15</v>
      </c>
      <c r="O14" s="74" t="s">
        <v>20</v>
      </c>
      <c r="P14" s="3"/>
      <c r="Q14" s="3"/>
      <c r="R14" s="54"/>
    </row>
    <row r="15" spans="1:18" ht="15">
      <c r="A15" s="2"/>
      <c r="B15" s="43"/>
      <c r="C15" s="57" t="s">
        <v>15</v>
      </c>
      <c r="D15" s="6" t="s">
        <v>16</v>
      </c>
      <c r="E15" s="69"/>
      <c r="F15" s="3"/>
      <c r="G15" s="6"/>
      <c r="H15" s="77" t="s">
        <v>47</v>
      </c>
      <c r="I15" s="16" t="s">
        <v>34</v>
      </c>
      <c r="J15" s="3"/>
      <c r="K15" s="3"/>
      <c r="L15" s="3"/>
      <c r="M15" s="7" t="s">
        <v>15</v>
      </c>
      <c r="N15" s="94">
        <f>N12/(N13*N14)</f>
        <v>5.749876992344192</v>
      </c>
      <c r="O15" s="74" t="s">
        <v>21</v>
      </c>
      <c r="P15" s="3"/>
      <c r="Q15" s="3"/>
      <c r="R15" s="54"/>
    </row>
    <row r="16" spans="1:18" ht="14.25">
      <c r="A16" s="2"/>
      <c r="B16" s="43"/>
      <c r="C16" s="57" t="s">
        <v>17</v>
      </c>
      <c r="D16" s="107">
        <v>101325</v>
      </c>
      <c r="E16" s="74" t="s">
        <v>18</v>
      </c>
      <c r="F16" s="3"/>
      <c r="G16" s="6"/>
      <c r="H16" s="78" t="s">
        <v>32</v>
      </c>
      <c r="I16" s="13">
        <f>I10</f>
        <v>2500</v>
      </c>
      <c r="J16" s="14" t="s">
        <v>33</v>
      </c>
      <c r="K16" s="3"/>
      <c r="L16" s="3"/>
      <c r="M16" s="3"/>
      <c r="N16" s="3"/>
      <c r="O16" s="69"/>
      <c r="P16" s="3"/>
      <c r="Q16" s="3"/>
      <c r="R16" s="54"/>
    </row>
    <row r="17" spans="1:18" ht="15">
      <c r="A17" s="2"/>
      <c r="B17" s="43"/>
      <c r="C17" s="57" t="s">
        <v>9</v>
      </c>
      <c r="D17" s="93">
        <f>D12</f>
        <v>296.8011737240035</v>
      </c>
      <c r="E17" s="64" t="s">
        <v>14</v>
      </c>
      <c r="F17" s="3"/>
      <c r="G17" s="6"/>
      <c r="H17" s="77" t="s">
        <v>44</v>
      </c>
      <c r="I17" s="22">
        <f>101.325*(1-0.0000225577*I16)^5.25588</f>
        <v>74.68251228281349</v>
      </c>
      <c r="J17" s="14" t="s">
        <v>35</v>
      </c>
      <c r="K17" s="3"/>
      <c r="L17" s="3"/>
      <c r="M17" s="3"/>
      <c r="N17" s="3"/>
      <c r="O17" s="69"/>
      <c r="P17" s="3"/>
      <c r="Q17" s="3"/>
      <c r="R17" s="54"/>
    </row>
    <row r="18" spans="1:18" ht="14.25">
      <c r="A18" s="2"/>
      <c r="B18" s="43"/>
      <c r="C18" s="57" t="s">
        <v>19</v>
      </c>
      <c r="D18" s="108">
        <v>273.15</v>
      </c>
      <c r="E18" s="74" t="s">
        <v>20</v>
      </c>
      <c r="F18" s="3"/>
      <c r="G18" s="6"/>
      <c r="H18" s="76"/>
      <c r="I18" s="3"/>
      <c r="J18" s="3"/>
      <c r="K18" s="3"/>
      <c r="L18" s="3"/>
      <c r="M18" s="3"/>
      <c r="N18" s="3"/>
      <c r="O18" s="69"/>
      <c r="P18" s="3"/>
      <c r="Q18" s="3"/>
      <c r="R18" s="54"/>
    </row>
    <row r="19" spans="1:18" ht="14.25">
      <c r="A19" s="2"/>
      <c r="B19" s="43"/>
      <c r="C19" s="60" t="s">
        <v>15</v>
      </c>
      <c r="D19" s="109">
        <f>D16/(D17*D18)</f>
        <v>1.2498266863404954</v>
      </c>
      <c r="E19" s="75" t="s">
        <v>21</v>
      </c>
      <c r="F19" s="3"/>
      <c r="G19" s="2"/>
      <c r="H19" s="86" t="s">
        <v>54</v>
      </c>
      <c r="I19" s="3"/>
      <c r="J19" s="3"/>
      <c r="K19" s="3"/>
      <c r="L19" s="3"/>
      <c r="M19" s="3"/>
      <c r="N19" s="3"/>
      <c r="O19" s="69"/>
      <c r="P19" s="3"/>
      <c r="Q19" s="3"/>
      <c r="R19" s="54"/>
    </row>
    <row r="20" spans="1:18" ht="15">
      <c r="A20" s="2"/>
      <c r="B20" s="43"/>
      <c r="F20" s="3"/>
      <c r="G20" s="6"/>
      <c r="H20" s="78" t="s">
        <v>17</v>
      </c>
      <c r="I20" s="12" t="s">
        <v>46</v>
      </c>
      <c r="J20" s="3"/>
      <c r="K20" s="3"/>
      <c r="L20" s="3"/>
      <c r="M20" s="3"/>
      <c r="N20" s="3"/>
      <c r="O20" s="69"/>
      <c r="P20" s="3"/>
      <c r="Q20" s="3"/>
      <c r="R20" s="54"/>
    </row>
    <row r="21" spans="1:18" ht="15">
      <c r="A21" s="2"/>
      <c r="B21" s="43"/>
      <c r="F21" s="3"/>
      <c r="G21" s="2"/>
      <c r="H21" s="81" t="s">
        <v>28</v>
      </c>
      <c r="I21" s="8">
        <f>I8*100*1000</f>
        <v>400000</v>
      </c>
      <c r="J21" s="11" t="s">
        <v>18</v>
      </c>
      <c r="K21" s="2"/>
      <c r="L21" s="3"/>
      <c r="M21" s="3"/>
      <c r="N21" s="3"/>
      <c r="O21" s="69"/>
      <c r="P21" s="3"/>
      <c r="Q21" s="3"/>
      <c r="R21" s="54"/>
    </row>
    <row r="22" spans="1:18" ht="15">
      <c r="A22" s="2"/>
      <c r="B22" s="43"/>
      <c r="F22" s="3"/>
      <c r="G22" s="2"/>
      <c r="H22" s="77" t="s">
        <v>44</v>
      </c>
      <c r="I22" s="8">
        <f>I17*1000</f>
        <v>74682.51228281349</v>
      </c>
      <c r="J22" s="14" t="s">
        <v>18</v>
      </c>
      <c r="K22" s="3"/>
      <c r="L22" s="3"/>
      <c r="M22" s="3"/>
      <c r="N22" s="3"/>
      <c r="O22" s="69"/>
      <c r="P22" s="3"/>
      <c r="Q22" s="3"/>
      <c r="R22" s="54"/>
    </row>
    <row r="23" spans="1:18" ht="14.25">
      <c r="A23" s="3"/>
      <c r="B23" s="43"/>
      <c r="C23" s="3"/>
      <c r="D23" s="3"/>
      <c r="E23" s="3"/>
      <c r="F23" s="3"/>
      <c r="G23" s="3"/>
      <c r="H23" s="87" t="s">
        <v>17</v>
      </c>
      <c r="I23" s="88">
        <f>I21+I22</f>
        <v>474682.5122828135</v>
      </c>
      <c r="J23" s="84" t="s">
        <v>18</v>
      </c>
      <c r="K23" s="84"/>
      <c r="L23" s="84"/>
      <c r="M23" s="84"/>
      <c r="N23" s="84"/>
      <c r="O23" s="85"/>
      <c r="P23" s="3"/>
      <c r="Q23" s="3"/>
      <c r="R23" s="54"/>
    </row>
    <row r="24" spans="1:18" ht="14.25">
      <c r="A24" s="3"/>
      <c r="B24" s="43"/>
      <c r="C24" s="3"/>
      <c r="D24" s="3"/>
      <c r="E24" s="3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54"/>
    </row>
    <row r="25" spans="1:18" ht="14.25">
      <c r="A25" s="3"/>
      <c r="B25" s="4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4"/>
    </row>
    <row r="26" spans="1:18" ht="15" thickBot="1">
      <c r="A26" s="3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5"/>
    </row>
    <row r="27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L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3" width="4.140625" style="0" customWidth="1"/>
    <col min="4" max="4" width="24.7109375" style="0" customWidth="1"/>
    <col min="5" max="5" width="12.7109375" style="25" customWidth="1"/>
    <col min="6" max="6" width="11.57421875" style="0" customWidth="1"/>
    <col min="7" max="7" width="19.00390625" style="0" customWidth="1"/>
    <col min="8" max="10" width="11.57421875" style="0" customWidth="1"/>
    <col min="11" max="11" width="16.00390625" style="0" customWidth="1"/>
    <col min="12" max="16384" width="11.57421875" style="0" customWidth="1"/>
  </cols>
  <sheetData>
    <row r="1" ht="14.25">
      <c r="D1" t="s">
        <v>127</v>
      </c>
    </row>
    <row r="4" ht="14.25">
      <c r="D4" s="23" t="s">
        <v>59</v>
      </c>
    </row>
    <row r="6" ht="23.25">
      <c r="D6" s="24" t="s">
        <v>60</v>
      </c>
    </row>
    <row r="8" ht="14.25" customHeight="1">
      <c r="D8" t="s">
        <v>122</v>
      </c>
    </row>
    <row r="9" ht="14.25" customHeight="1">
      <c r="D9" t="s">
        <v>123</v>
      </c>
    </row>
    <row r="10" ht="14.25" customHeight="1">
      <c r="D10" t="s">
        <v>124</v>
      </c>
    </row>
    <row r="11" ht="14.25" customHeight="1" thickBot="1"/>
    <row r="12" spans="4:12" ht="14.25" customHeight="1" thickTop="1">
      <c r="D12" s="27" t="s">
        <v>61</v>
      </c>
      <c r="E12" s="29" t="s">
        <v>62</v>
      </c>
      <c r="G12" s="27" t="s">
        <v>61</v>
      </c>
      <c r="H12" s="29" t="s">
        <v>62</v>
      </c>
      <c r="K12" s="27" t="s">
        <v>61</v>
      </c>
      <c r="L12" s="29" t="s">
        <v>62</v>
      </c>
    </row>
    <row r="13" spans="4:12" ht="14.25" customHeight="1" thickBot="1">
      <c r="D13" s="31"/>
      <c r="E13" s="32" t="s">
        <v>11</v>
      </c>
      <c r="G13" s="31"/>
      <c r="H13" s="32" t="s">
        <v>11</v>
      </c>
      <c r="K13" s="31"/>
      <c r="L13" s="32" t="s">
        <v>11</v>
      </c>
    </row>
    <row r="14" spans="4:12" ht="14.25" customHeight="1" thickTop="1">
      <c r="D14" s="27" t="s">
        <v>63</v>
      </c>
      <c r="E14" s="29">
        <v>26.04</v>
      </c>
      <c r="G14" s="27" t="s">
        <v>89</v>
      </c>
      <c r="H14" s="29">
        <v>2.016</v>
      </c>
      <c r="K14" s="27" t="s">
        <v>110</v>
      </c>
      <c r="L14" s="29">
        <v>137.37</v>
      </c>
    </row>
    <row r="15" spans="4:12" ht="14.25" customHeight="1">
      <c r="D15" s="38" t="s">
        <v>24</v>
      </c>
      <c r="E15" s="42">
        <v>28.966</v>
      </c>
      <c r="G15" s="26" t="s">
        <v>90</v>
      </c>
      <c r="H15" s="33">
        <v>36.461</v>
      </c>
      <c r="K15" s="26" t="s">
        <v>111</v>
      </c>
      <c r="L15" s="33">
        <v>120.92</v>
      </c>
    </row>
    <row r="16" spans="4:12" ht="14.25" customHeight="1">
      <c r="D16" s="26" t="s">
        <v>64</v>
      </c>
      <c r="E16" s="33">
        <v>17.02</v>
      </c>
      <c r="G16" s="26" t="s">
        <v>91</v>
      </c>
      <c r="H16" s="33">
        <v>34.076</v>
      </c>
      <c r="K16" s="26" t="s">
        <v>112</v>
      </c>
      <c r="L16" s="33">
        <v>86.48</v>
      </c>
    </row>
    <row r="17" spans="4:12" ht="14.25" customHeight="1">
      <c r="D17" s="26" t="s">
        <v>65</v>
      </c>
      <c r="E17" s="33">
        <v>39.948</v>
      </c>
      <c r="G17" s="26" t="s">
        <v>92</v>
      </c>
      <c r="H17" s="33">
        <v>17.01</v>
      </c>
      <c r="K17" s="26" t="s">
        <v>113</v>
      </c>
      <c r="L17" s="33">
        <v>170.93</v>
      </c>
    </row>
    <row r="18" spans="4:12" ht="14.25" customHeight="1">
      <c r="D18" s="26" t="s">
        <v>66</v>
      </c>
      <c r="E18" s="33">
        <v>78.11</v>
      </c>
      <c r="G18" s="26" t="s">
        <v>93</v>
      </c>
      <c r="H18" s="33">
        <v>83.8</v>
      </c>
      <c r="K18" s="26" t="s">
        <v>114</v>
      </c>
      <c r="L18" s="33">
        <v>152.93</v>
      </c>
    </row>
    <row r="19" spans="4:12" ht="14.25" customHeight="1">
      <c r="D19" s="26" t="s">
        <v>67</v>
      </c>
      <c r="E19" s="33">
        <v>58.12</v>
      </c>
      <c r="G19" s="26" t="s">
        <v>94</v>
      </c>
      <c r="H19" s="33">
        <v>16.044</v>
      </c>
      <c r="K19" s="26" t="s">
        <v>115</v>
      </c>
      <c r="L19" s="33">
        <v>102.03</v>
      </c>
    </row>
    <row r="20" spans="4:12" ht="14.25" customHeight="1">
      <c r="D20" s="26" t="s">
        <v>68</v>
      </c>
      <c r="E20" s="33">
        <v>58.12</v>
      </c>
      <c r="G20" s="26" t="s">
        <v>95</v>
      </c>
      <c r="H20" s="33">
        <v>32.04</v>
      </c>
      <c r="K20" s="26" t="s">
        <v>116</v>
      </c>
      <c r="L20" s="33">
        <v>60.05</v>
      </c>
    </row>
    <row r="21" spans="4:12" ht="14.25" customHeight="1">
      <c r="D21" s="26" t="s">
        <v>69</v>
      </c>
      <c r="E21" s="33">
        <v>54.09</v>
      </c>
      <c r="G21" s="26" t="s">
        <v>96</v>
      </c>
      <c r="H21" s="33">
        <v>72.15</v>
      </c>
      <c r="K21" s="26" t="s">
        <v>117</v>
      </c>
      <c r="L21" s="33">
        <v>32.02</v>
      </c>
    </row>
    <row r="22" spans="4:12" ht="14.25" customHeight="1">
      <c r="D22" s="26" t="s">
        <v>70</v>
      </c>
      <c r="E22" s="33">
        <v>56.108</v>
      </c>
      <c r="G22" s="26" t="s">
        <v>97</v>
      </c>
      <c r="H22" s="33">
        <v>50.488</v>
      </c>
      <c r="K22" s="26" t="s">
        <v>125</v>
      </c>
      <c r="L22" s="33">
        <v>64.06</v>
      </c>
    </row>
    <row r="23" spans="4:12" ht="14.25" customHeight="1">
      <c r="D23" s="26" t="s">
        <v>71</v>
      </c>
      <c r="E23" s="33">
        <v>56.108</v>
      </c>
      <c r="G23" s="26" t="s">
        <v>98</v>
      </c>
      <c r="H23" s="33">
        <v>19</v>
      </c>
      <c r="K23" s="26" t="s">
        <v>118</v>
      </c>
      <c r="L23" s="33">
        <v>48.1</v>
      </c>
    </row>
    <row r="24" spans="4:12" ht="14.25" customHeight="1">
      <c r="D24" s="26" t="s">
        <v>72</v>
      </c>
      <c r="E24" s="33">
        <v>56.108</v>
      </c>
      <c r="G24" s="26" t="s">
        <v>99</v>
      </c>
      <c r="H24" s="33">
        <v>20.179</v>
      </c>
      <c r="K24" s="26" t="s">
        <v>119</v>
      </c>
      <c r="L24" s="33">
        <v>92.13</v>
      </c>
    </row>
    <row r="25" spans="4:12" ht="14.25" customHeight="1">
      <c r="D25" s="26" t="s">
        <v>73</v>
      </c>
      <c r="E25" s="33">
        <v>56.108</v>
      </c>
      <c r="G25" s="26" t="s">
        <v>100</v>
      </c>
      <c r="H25" s="33">
        <v>30.006</v>
      </c>
      <c r="K25" s="26" t="s">
        <v>120</v>
      </c>
      <c r="L25" s="33">
        <v>131.3</v>
      </c>
    </row>
    <row r="26" spans="4:12" ht="14.25" customHeight="1">
      <c r="D26" s="26" t="s">
        <v>74</v>
      </c>
      <c r="E26" s="33">
        <v>44.01</v>
      </c>
      <c r="G26" s="38" t="s">
        <v>101</v>
      </c>
      <c r="H26" s="42">
        <v>28.0134</v>
      </c>
      <c r="K26" s="26" t="s">
        <v>121</v>
      </c>
      <c r="L26" s="33">
        <v>18.02</v>
      </c>
    </row>
    <row r="27" spans="4:12" ht="14.25" customHeight="1">
      <c r="D27" s="26" t="s">
        <v>75</v>
      </c>
      <c r="E27" s="33">
        <v>76.13</v>
      </c>
      <c r="G27" s="26" t="s">
        <v>102</v>
      </c>
      <c r="H27" s="33">
        <v>44.012</v>
      </c>
      <c r="K27" s="34"/>
      <c r="L27" s="36"/>
    </row>
    <row r="28" spans="4:12" ht="14.25" customHeight="1">
      <c r="D28" s="26" t="s">
        <v>76</v>
      </c>
      <c r="E28" s="33">
        <v>28.011</v>
      </c>
      <c r="G28" s="26" t="s">
        <v>103</v>
      </c>
      <c r="H28" s="33">
        <v>114.22</v>
      </c>
      <c r="K28" s="34"/>
      <c r="L28" s="36"/>
    </row>
    <row r="29" spans="4:12" ht="14.25" customHeight="1">
      <c r="D29" s="26" t="s">
        <v>77</v>
      </c>
      <c r="E29" s="33">
        <v>70.906</v>
      </c>
      <c r="G29" s="26" t="s">
        <v>104</v>
      </c>
      <c r="H29" s="33">
        <v>31.9988</v>
      </c>
      <c r="K29" s="34"/>
      <c r="L29" s="36"/>
    </row>
    <row r="30" spans="4:12" ht="14.25" customHeight="1">
      <c r="D30" s="26" t="s">
        <v>78</v>
      </c>
      <c r="E30" s="33">
        <v>84.16</v>
      </c>
      <c r="G30" s="26" t="s">
        <v>105</v>
      </c>
      <c r="H30" s="33">
        <v>47.998</v>
      </c>
      <c r="K30" s="34"/>
      <c r="L30" s="36"/>
    </row>
    <row r="31" spans="4:12" ht="14.25" customHeight="1">
      <c r="D31" s="26" t="s">
        <v>79</v>
      </c>
      <c r="E31" s="33">
        <v>2.014</v>
      </c>
      <c r="G31" s="26" t="s">
        <v>106</v>
      </c>
      <c r="H31" s="33">
        <v>72.15</v>
      </c>
      <c r="K31" s="34"/>
      <c r="L31" s="36"/>
    </row>
    <row r="32" spans="4:12" ht="14.25" customHeight="1">
      <c r="D32" s="26" t="s">
        <v>80</v>
      </c>
      <c r="E32" s="33">
        <v>30.07</v>
      </c>
      <c r="G32" s="26" t="s">
        <v>107</v>
      </c>
      <c r="H32" s="33">
        <v>72.15</v>
      </c>
      <c r="K32" s="34"/>
      <c r="L32" s="36"/>
    </row>
    <row r="33" spans="4:12" ht="14.25" customHeight="1">
      <c r="D33" s="26" t="s">
        <v>81</v>
      </c>
      <c r="E33" s="33">
        <v>46.07</v>
      </c>
      <c r="G33" s="26" t="s">
        <v>108</v>
      </c>
      <c r="H33" s="33">
        <v>44.097</v>
      </c>
      <c r="K33" s="34"/>
      <c r="L33" s="36"/>
    </row>
    <row r="34" spans="4:12" ht="14.25" customHeight="1">
      <c r="D34" s="26" t="s">
        <v>82</v>
      </c>
      <c r="E34" s="33">
        <v>64.515</v>
      </c>
      <c r="G34" s="26" t="s">
        <v>109</v>
      </c>
      <c r="H34" s="33">
        <v>42.08</v>
      </c>
      <c r="K34" s="34"/>
      <c r="L34" s="36"/>
    </row>
    <row r="35" spans="4:12" ht="14.25" customHeight="1">
      <c r="D35" s="26" t="s">
        <v>83</v>
      </c>
      <c r="E35" s="33">
        <v>28.054</v>
      </c>
      <c r="G35" s="34"/>
      <c r="H35" s="36"/>
      <c r="K35" s="34"/>
      <c r="L35" s="36"/>
    </row>
    <row r="36" spans="4:12" ht="14.25" customHeight="1">
      <c r="D36" s="26" t="s">
        <v>84</v>
      </c>
      <c r="E36" s="33">
        <v>37.996</v>
      </c>
      <c r="G36" s="34"/>
      <c r="H36" s="36"/>
      <c r="K36" s="34"/>
      <c r="L36" s="36"/>
    </row>
    <row r="37" spans="4:12" ht="14.25" customHeight="1">
      <c r="D37" s="26" t="s">
        <v>85</v>
      </c>
      <c r="E37" s="33">
        <v>4.02</v>
      </c>
      <c r="G37" s="34"/>
      <c r="H37" s="36"/>
      <c r="K37" s="34"/>
      <c r="L37" s="36"/>
    </row>
    <row r="38" spans="4:12" ht="14.25" customHeight="1">
      <c r="D38" s="26" t="s">
        <v>86</v>
      </c>
      <c r="E38" s="33">
        <v>100.2</v>
      </c>
      <c r="G38" s="34"/>
      <c r="H38" s="36"/>
      <c r="K38" s="34"/>
      <c r="L38" s="36"/>
    </row>
    <row r="39" spans="4:12" ht="14.25" customHeight="1">
      <c r="D39" s="26" t="s">
        <v>87</v>
      </c>
      <c r="E39" s="33">
        <v>86.17</v>
      </c>
      <c r="G39" s="34"/>
      <c r="H39" s="36"/>
      <c r="K39" s="34"/>
      <c r="L39" s="36"/>
    </row>
    <row r="40" spans="4:12" ht="14.25" customHeight="1" thickBot="1">
      <c r="D40" s="28" t="s">
        <v>88</v>
      </c>
      <c r="E40" s="30">
        <v>36.47</v>
      </c>
      <c r="G40" s="35"/>
      <c r="H40" s="37"/>
      <c r="K40" s="35"/>
      <c r="L40" s="37"/>
    </row>
    <row r="41" ht="14.25" customHeight="1" thickTop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>
      <c r="H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</sheetData>
  <sheetProtection/>
  <hyperlinks>
    <hyperlink ref="D4" r:id="rId1" display="http://www.engineeringtoolbox.com/molecular-weight-gas-vapor-d_1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16384" width="11.421875" style="1" customWidth="1"/>
  </cols>
  <sheetData>
    <row r="1" ht="13.5">
      <c r="U1" s="1" t="s">
        <v>8</v>
      </c>
    </row>
    <row r="3" spans="2:7" ht="15">
      <c r="B3" s="17" t="s">
        <v>36</v>
      </c>
      <c r="C3" s="3" t="s">
        <v>37</v>
      </c>
      <c r="D3" s="3"/>
      <c r="E3" s="3"/>
      <c r="F3" s="3"/>
      <c r="G3" s="3"/>
    </row>
    <row r="4" spans="3:7" ht="15">
      <c r="C4" s="15" t="s">
        <v>38</v>
      </c>
      <c r="D4" s="3"/>
      <c r="E4" s="3"/>
      <c r="F4" s="3"/>
      <c r="G4" s="3"/>
    </row>
    <row r="5" spans="3:7" ht="15">
      <c r="C5" s="15"/>
      <c r="D5" s="3"/>
      <c r="E5" s="3"/>
      <c r="F5" s="3"/>
      <c r="G5" s="3"/>
    </row>
    <row r="6" ht="14.25">
      <c r="C6" s="5" t="s">
        <v>39</v>
      </c>
    </row>
    <row r="7" ht="15">
      <c r="C7" s="18" t="s">
        <v>40</v>
      </c>
    </row>
    <row r="8" ht="14.25">
      <c r="C8" s="5" t="s">
        <v>143</v>
      </c>
    </row>
    <row r="9" ht="14.25"/>
    <row r="13" ht="13.5">
      <c r="J13" s="1" t="s">
        <v>128</v>
      </c>
    </row>
  </sheetData>
  <sheetProtection/>
  <hyperlinks>
    <hyperlink ref="C7" r:id="rId1" display="www.piping-tools.net"/>
  </hyperlinks>
  <printOptions/>
  <pageMargins left="0.7" right="0.7" top="0.75" bottom="0.75" header="0.3" footer="0.3"/>
  <pageSetup horizontalDpi="600" verticalDpi="600" orientation="portrait" r:id="rId5"/>
  <legacyDrawing r:id="rId4"/>
  <oleObjects>
    <oleObject progId="Equation.3" dvAspect="DVASPECT_ICON" shapeId="97682603" r:id="rId2"/>
    <oleObject progId="Equation.3" dvAspect="DVASPECT_ICON" shapeId="976826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2013-05-03T21:36:57Z</dcterms:created>
  <dcterms:modified xsi:type="dcterms:W3CDTF">2017-04-06T12:51:18Z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